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intreedistrictcouncil-my.sharepoint.com/personal/jack_smith_braintree_gov_uk/Documents/Desktop/"/>
    </mc:Choice>
  </mc:AlternateContent>
  <xr:revisionPtr revIDLastSave="0" documentId="8_{86B79F97-3EAA-4ADF-AAE8-98071AAAC3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king Account 2014 -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6" i="1" s="1"/>
  <c r="I34" i="1"/>
  <c r="I36" i="1" s="1"/>
  <c r="H34" i="1"/>
  <c r="G34" i="1"/>
  <c r="H32" i="1"/>
  <c r="G32" i="1"/>
  <c r="H30" i="1"/>
  <c r="G30" i="1"/>
  <c r="H29" i="1"/>
  <c r="G29" i="1"/>
  <c r="J17" i="1"/>
  <c r="J21" i="1" s="1"/>
  <c r="I17" i="1"/>
  <c r="I21" i="1" s="1"/>
  <c r="H17" i="1"/>
  <c r="H21" i="1" s="1"/>
  <c r="G17" i="1"/>
  <c r="G21" i="1" s="1"/>
  <c r="J9" i="1"/>
  <c r="I9" i="1"/>
  <c r="H7" i="1"/>
  <c r="G7" i="1"/>
  <c r="J6" i="1"/>
  <c r="I6" i="1"/>
  <c r="H6" i="1"/>
  <c r="H9" i="1" s="1"/>
  <c r="G6" i="1"/>
  <c r="G9" i="1" s="1"/>
  <c r="C36" i="1"/>
  <c r="D36" i="1"/>
  <c r="B36" i="1"/>
  <c r="C21" i="1"/>
  <c r="D21" i="1"/>
  <c r="B21" i="1"/>
  <c r="C11" i="1"/>
  <c r="C23" i="1" s="1"/>
  <c r="D11" i="1"/>
  <c r="D23" i="1" s="1"/>
  <c r="B11" i="1"/>
  <c r="J11" i="1" l="1"/>
  <c r="J23" i="1" s="1"/>
  <c r="G36" i="1"/>
  <c r="I11" i="1"/>
  <c r="I23" i="1" s="1"/>
  <c r="H36" i="1"/>
  <c r="H11" i="1"/>
  <c r="H23" i="1" s="1"/>
  <c r="G11" i="1"/>
  <c r="G23" i="1" s="1"/>
  <c r="F34" i="1"/>
  <c r="F32" i="1"/>
  <c r="F29" i="1"/>
  <c r="F19" i="1" l="1"/>
  <c r="F30" i="1"/>
  <c r="F36" i="1" l="1"/>
  <c r="F7" i="1" l="1"/>
  <c r="F17" i="1"/>
  <c r="F21" i="1" s="1"/>
  <c r="F6" i="1"/>
  <c r="F9" i="1" l="1"/>
  <c r="F11" i="1" s="1"/>
  <c r="F23" i="1"/>
</calcChain>
</file>

<file path=xl/sharedStrings.xml><?xml version="1.0" encoding="utf-8"?>
<sst xmlns="http://schemas.openxmlformats.org/spreadsheetml/2006/main" count="45" uniqueCount="36">
  <si>
    <t xml:space="preserve">Income </t>
  </si>
  <si>
    <t>Off street parking revenues (Pay and Display, Season Tickets and Permits)</t>
  </si>
  <si>
    <t>Off street penalty charge notices (PCN's)</t>
  </si>
  <si>
    <t>Rental Income</t>
  </si>
  <si>
    <t>Other Income</t>
  </si>
  <si>
    <t>TOTAL INCOME</t>
  </si>
  <si>
    <t>Expenditure</t>
  </si>
  <si>
    <t>Payments to Colchester Borough Council (NEPP Contract)</t>
  </si>
  <si>
    <t>Business Rates</t>
  </si>
  <si>
    <t>Other Operating costs</t>
  </si>
  <si>
    <t>Overheads (including central charges)</t>
  </si>
  <si>
    <t>Depreciation and capital charges</t>
  </si>
  <si>
    <t>TOTAL EXPENDITURE</t>
  </si>
  <si>
    <t>Roadside Features</t>
  </si>
  <si>
    <t>Highway Verges</t>
  </si>
  <si>
    <t>Street Cleansing</t>
  </si>
  <si>
    <t>Environmental Improvements</t>
  </si>
  <si>
    <t>Public Lighting</t>
  </si>
  <si>
    <t>Community Transport</t>
  </si>
  <si>
    <t>Public Transport and Traffic Management</t>
  </si>
  <si>
    <t>Parks and Open Spaces</t>
  </si>
  <si>
    <t>TOTAL</t>
  </si>
  <si>
    <t>Notes:</t>
  </si>
  <si>
    <t>2018/19</t>
  </si>
  <si>
    <t>2019/20</t>
  </si>
  <si>
    <t>2020/21</t>
  </si>
  <si>
    <t xml:space="preserve">PARKING ACCOUNT </t>
  </si>
  <si>
    <t>The surplus on the Parking Account was accounted for in the General Fund and provided funding toward the  net expenditure incurred on the following applicable service areas:</t>
  </si>
  <si>
    <t xml:space="preserve">SURPLUS (DEFICIT) on parking account </t>
  </si>
  <si>
    <t>Excludes transfers to/from reserve</t>
  </si>
  <si>
    <t>2017/18</t>
  </si>
  <si>
    <t>2016/17</t>
  </si>
  <si>
    <t>2015/16</t>
  </si>
  <si>
    <t>2014/15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</si>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</sst>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Alignment="1">
      <alignment wrapText="1"/>
    </xf>
    <xf numFmtId="6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3" fontId="0" fillId="0" borderId="0" xfId="0" applyNumberFormat="1"/>
    <xf numFmtId="0" fontId="1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80" zoomScaleNormal="80" workbookViewId="0">
      <selection activeCell="O24" sqref="O24"/>
    </sheetView>
  </sheetViews>
  <sheetFormatPr defaultRowHeight="14.4" x14ac:dyDescent="0.3"/>
  <cols>
    <col min="1" max="1" width="66.5546875" customWidth="1"/>
    <col min="2" max="4" width="10.109375" bestFit="1" customWidth="1"/>
    <col min="5" max="5" width="10.77734375" customWidth="1"/>
    <col min="6" max="7" width="10.21875" bestFit="1" customWidth="1"/>
    <col min="8" max="8" width="10.77734375" bestFit="1" customWidth="1"/>
    <col min="9" max="10" width="10.77734375" customWidth="1"/>
  </cols>
  <sheetData>
    <row r="1" spans="1:10" x14ac:dyDescent="0.3">
      <c r="A1" s="1" t="s">
        <v>26</v>
      </c>
      <c r="B1" s="1"/>
      <c r="C1" s="1"/>
      <c r="D1" s="1"/>
      <c r="E1" s="1"/>
    </row>
    <row r="2" spans="1:10" x14ac:dyDescent="0.3">
      <c r="B2" s="1" t="s">
        <v>33</v>
      </c>
      <c r="C2" s="1" t="s">
        <v>32</v>
      </c>
      <c r="D2" s="1" t="s">
        <v>31</v>
      </c>
      <c r="E2" s="1" t="s">
        <v>30</v>
      </c>
      <c r="F2" s="6" t="s">
        <v>23</v>
      </c>
      <c r="G2" s="6" t="s">
        <v>24</v>
      </c>
      <c r="H2" s="6" t="s">
        <v>25</v>
      </c>
      <c r="I2" s="6" t="s">
        <v>34</v>
      </c>
      <c r="J2" s="8" t="s">
        <v>35</v>
      </c>
    </row>
    <row r="4" spans="1:10" x14ac:dyDescent="0.3">
      <c r="A4" s="1" t="s">
        <v>0</v>
      </c>
      <c r="B4" s="1"/>
      <c r="C4" s="1"/>
      <c r="D4" s="1"/>
      <c r="E4" s="1"/>
    </row>
    <row r="6" spans="1:10" x14ac:dyDescent="0.3">
      <c r="A6" t="s">
        <v>1</v>
      </c>
      <c r="B6" s="2">
        <v>841421</v>
      </c>
      <c r="C6" s="2">
        <v>969272</v>
      </c>
      <c r="D6" s="2">
        <v>1008354</v>
      </c>
      <c r="E6" s="2">
        <v>1007638</v>
      </c>
      <c r="F6" s="2">
        <f>966011+116251</f>
        <v>1082262</v>
      </c>
      <c r="G6" s="2">
        <f>969000+128657</f>
        <v>1097657</v>
      </c>
      <c r="H6" s="2">
        <f>307612+50298</f>
        <v>357910</v>
      </c>
      <c r="I6" s="2">
        <f>697309+107255</f>
        <v>804564</v>
      </c>
      <c r="J6" s="2">
        <f>840574+102465</f>
        <v>943039</v>
      </c>
    </row>
    <row r="7" spans="1:10" x14ac:dyDescent="0.3">
      <c r="A7" t="s">
        <v>2</v>
      </c>
      <c r="B7" s="2">
        <v>58955</v>
      </c>
      <c r="C7" s="2">
        <v>63332</v>
      </c>
      <c r="D7" s="2">
        <v>72207</v>
      </c>
      <c r="E7" s="2">
        <v>76907</v>
      </c>
      <c r="F7" s="2">
        <f>77777-828</f>
        <v>76949</v>
      </c>
      <c r="G7" s="2">
        <f>83103+3998</f>
        <v>87101</v>
      </c>
      <c r="H7" s="2">
        <f>33712-10645</f>
        <v>23067</v>
      </c>
      <c r="I7" s="2">
        <v>52961</v>
      </c>
      <c r="J7" s="2">
        <v>60133</v>
      </c>
    </row>
    <row r="8" spans="1:10" x14ac:dyDescent="0.3">
      <c r="A8" t="s">
        <v>3</v>
      </c>
      <c r="B8" s="2">
        <v>14804</v>
      </c>
      <c r="C8" s="2">
        <v>14804</v>
      </c>
      <c r="D8" s="2">
        <v>10208</v>
      </c>
      <c r="E8" s="2">
        <v>2150</v>
      </c>
      <c r="F8" s="2">
        <v>2346</v>
      </c>
      <c r="G8" s="2">
        <v>2346</v>
      </c>
      <c r="H8" s="2">
        <v>0</v>
      </c>
      <c r="I8" s="2">
        <v>0</v>
      </c>
      <c r="J8" s="2">
        <v>10500</v>
      </c>
    </row>
    <row r="9" spans="1:10" x14ac:dyDescent="0.3">
      <c r="A9" t="s">
        <v>4</v>
      </c>
      <c r="B9" s="2">
        <v>17342</v>
      </c>
      <c r="C9" s="2">
        <v>4989</v>
      </c>
      <c r="D9" s="2">
        <v>19074</v>
      </c>
      <c r="E9" s="2">
        <v>12870</v>
      </c>
      <c r="F9" s="2">
        <f>1169335-SUM(F6:F8)</f>
        <v>7778</v>
      </c>
      <c r="G9" s="2">
        <f>1197792-SUM(G6:G8)</f>
        <v>10688</v>
      </c>
      <c r="H9" s="2">
        <f>389387-SUM(H6:H8)</f>
        <v>8410</v>
      </c>
      <c r="I9" s="2">
        <f>876977-SUM(I6:I8)</f>
        <v>19452</v>
      </c>
      <c r="J9" s="2">
        <f>1030625-SUM(J6:J8)</f>
        <v>16953</v>
      </c>
    </row>
    <row r="11" spans="1:10" ht="15" thickBot="1" x14ac:dyDescent="0.35">
      <c r="A11" s="5" t="s">
        <v>5</v>
      </c>
      <c r="B11" s="4">
        <f>SUM(B6:B9)</f>
        <v>932522</v>
      </c>
      <c r="C11" s="4">
        <f t="shared" ref="C11:D11" si="0">SUM(C6:C9)</f>
        <v>1052397</v>
      </c>
      <c r="D11" s="4">
        <f t="shared" si="0"/>
        <v>1109843</v>
      </c>
      <c r="E11" s="4">
        <v>1099565</v>
      </c>
      <c r="F11" s="4">
        <f>SUM(F6:F10)</f>
        <v>1169335</v>
      </c>
      <c r="G11" s="4">
        <f t="shared" ref="G11:J11" si="1">SUM(G6:G10)</f>
        <v>1197792</v>
      </c>
      <c r="H11" s="4">
        <f t="shared" si="1"/>
        <v>389387</v>
      </c>
      <c r="I11" s="4">
        <f t="shared" si="1"/>
        <v>876977</v>
      </c>
      <c r="J11" s="4">
        <f t="shared" si="1"/>
        <v>1030625</v>
      </c>
    </row>
    <row r="12" spans="1:10" ht="15" thickTop="1" x14ac:dyDescent="0.3"/>
    <row r="13" spans="1:10" x14ac:dyDescent="0.3">
      <c r="A13" s="1" t="s">
        <v>6</v>
      </c>
      <c r="B13" s="1"/>
      <c r="C13" s="1"/>
      <c r="D13" s="1"/>
      <c r="E13" s="1"/>
    </row>
    <row r="15" spans="1:10" x14ac:dyDescent="0.3">
      <c r="A15" t="s">
        <v>7</v>
      </c>
      <c r="B15" s="2">
        <v>146130</v>
      </c>
      <c r="C15" s="2">
        <v>147828</v>
      </c>
      <c r="D15" s="2">
        <v>150036</v>
      </c>
      <c r="E15" s="2">
        <v>148003</v>
      </c>
      <c r="F15" s="2">
        <v>143775</v>
      </c>
      <c r="G15" s="2">
        <v>180575</v>
      </c>
      <c r="H15" s="2">
        <v>181400</v>
      </c>
      <c r="I15" s="2">
        <v>173300</v>
      </c>
      <c r="J15" s="2">
        <v>174092</v>
      </c>
    </row>
    <row r="16" spans="1:10" x14ac:dyDescent="0.3">
      <c r="A16" t="s">
        <v>8</v>
      </c>
      <c r="B16" s="2">
        <v>140327</v>
      </c>
      <c r="C16" s="2">
        <v>145197</v>
      </c>
      <c r="D16" s="2">
        <v>146383</v>
      </c>
      <c r="E16" s="2">
        <v>149731</v>
      </c>
      <c r="F16" s="2">
        <v>157959</v>
      </c>
      <c r="G16" s="2">
        <v>167389</v>
      </c>
      <c r="H16" s="2">
        <v>146015</v>
      </c>
      <c r="I16" s="2">
        <v>148138</v>
      </c>
      <c r="J16" s="2">
        <v>153727</v>
      </c>
    </row>
    <row r="17" spans="1:10" x14ac:dyDescent="0.3">
      <c r="A17" t="s">
        <v>9</v>
      </c>
      <c r="B17" s="2">
        <v>129038</v>
      </c>
      <c r="C17" s="2">
        <v>103459</v>
      </c>
      <c r="D17" s="2">
        <v>101762</v>
      </c>
      <c r="E17" s="2">
        <v>86240</v>
      </c>
      <c r="F17" s="2">
        <f>535702-SUM(F15:F16,F18:F19)</f>
        <v>108133</v>
      </c>
      <c r="G17" s="2">
        <f>741229-SUM(G15:G16,G18:G19)</f>
        <v>111955</v>
      </c>
      <c r="H17" s="2">
        <f>1572527-SUM(H15:H16,H18:H19)</f>
        <v>88009</v>
      </c>
      <c r="I17" s="2">
        <f>735535-SUM(I15:I16,I18:I19)+2099</f>
        <v>126616</v>
      </c>
      <c r="J17" s="2">
        <f>1026465-SUM(J15:J16,J18:J19)+8408</f>
        <v>175018</v>
      </c>
    </row>
    <row r="18" spans="1:10" x14ac:dyDescent="0.3">
      <c r="A18" t="s">
        <v>10</v>
      </c>
      <c r="B18" s="2">
        <v>66360</v>
      </c>
      <c r="C18" s="2">
        <v>58430</v>
      </c>
      <c r="D18" s="2">
        <v>37770</v>
      </c>
      <c r="E18" s="2">
        <v>35630</v>
      </c>
      <c r="F18" s="2">
        <v>57880</v>
      </c>
      <c r="G18" s="2">
        <v>52840</v>
      </c>
      <c r="H18" s="2">
        <v>80390</v>
      </c>
      <c r="I18" s="2">
        <v>79040</v>
      </c>
      <c r="J18" s="2">
        <v>90281</v>
      </c>
    </row>
    <row r="19" spans="1:10" x14ac:dyDescent="0.3">
      <c r="A19" t="s">
        <v>11</v>
      </c>
      <c r="B19" s="2">
        <v>108894</v>
      </c>
      <c r="C19" s="2">
        <v>254288</v>
      </c>
      <c r="D19" s="2">
        <v>102836</v>
      </c>
      <c r="E19" s="2">
        <v>55371</v>
      </c>
      <c r="F19" s="2">
        <f>67955</f>
        <v>67955</v>
      </c>
      <c r="G19" s="2">
        <v>228470</v>
      </c>
      <c r="H19" s="2">
        <v>1076713</v>
      </c>
      <c r="I19" s="2">
        <v>210540</v>
      </c>
      <c r="J19" s="2">
        <v>441755</v>
      </c>
    </row>
    <row r="21" spans="1:10" ht="15" thickBot="1" x14ac:dyDescent="0.35">
      <c r="A21" s="5" t="s">
        <v>12</v>
      </c>
      <c r="B21" s="4">
        <f>SUM(B15:B19)</f>
        <v>590749</v>
      </c>
      <c r="C21" s="4">
        <f t="shared" ref="C21:D21" si="2">SUM(C15:C19)</f>
        <v>709202</v>
      </c>
      <c r="D21" s="4">
        <f t="shared" si="2"/>
        <v>538787</v>
      </c>
      <c r="E21" s="4">
        <v>474975</v>
      </c>
      <c r="F21" s="4">
        <f t="shared" ref="F21:J21" si="3">SUM(F15:F20)</f>
        <v>535702</v>
      </c>
      <c r="G21" s="4">
        <f t="shared" si="3"/>
        <v>741229</v>
      </c>
      <c r="H21" s="4">
        <f t="shared" si="3"/>
        <v>1572527</v>
      </c>
      <c r="I21" s="4">
        <f t="shared" si="3"/>
        <v>737634</v>
      </c>
      <c r="J21" s="4">
        <f t="shared" si="3"/>
        <v>1034873</v>
      </c>
    </row>
    <row r="22" spans="1:10" ht="15" thickTop="1" x14ac:dyDescent="0.3"/>
    <row r="23" spans="1:10" ht="15" thickBot="1" x14ac:dyDescent="0.35">
      <c r="A23" s="5" t="s">
        <v>28</v>
      </c>
      <c r="B23" s="4">
        <v>341773</v>
      </c>
      <c r="C23" s="4">
        <f>C11-C21</f>
        <v>343195</v>
      </c>
      <c r="D23" s="4">
        <f>D11-D21</f>
        <v>571056</v>
      </c>
      <c r="E23" s="4">
        <v>624590</v>
      </c>
      <c r="F23" s="4">
        <f t="shared" ref="F23:J23" si="4">F11-F21</f>
        <v>633633</v>
      </c>
      <c r="G23" s="4">
        <f t="shared" si="4"/>
        <v>456563</v>
      </c>
      <c r="H23" s="4">
        <f t="shared" si="4"/>
        <v>-1183140</v>
      </c>
      <c r="I23" s="4">
        <f t="shared" si="4"/>
        <v>139343</v>
      </c>
      <c r="J23" s="4">
        <f t="shared" si="4"/>
        <v>-4248</v>
      </c>
    </row>
    <row r="24" spans="1:10" ht="15" thickTop="1" x14ac:dyDescent="0.3"/>
    <row r="25" spans="1:10" ht="43.2" x14ac:dyDescent="0.3">
      <c r="A25" s="3" t="s">
        <v>27</v>
      </c>
      <c r="B25" s="1" t="s">
        <v>33</v>
      </c>
      <c r="C25" s="1" t="s">
        <v>32</v>
      </c>
      <c r="D25" s="1" t="s">
        <v>31</v>
      </c>
      <c r="E25" s="1" t="s">
        <v>30</v>
      </c>
      <c r="F25" s="6" t="s">
        <v>23</v>
      </c>
      <c r="G25" s="6" t="s">
        <v>24</v>
      </c>
      <c r="H25" s="6" t="s">
        <v>25</v>
      </c>
      <c r="I25" s="6" t="s">
        <v>34</v>
      </c>
      <c r="J25" s="8" t="s">
        <v>35</v>
      </c>
    </row>
    <row r="27" spans="1:10" x14ac:dyDescent="0.3">
      <c r="A27" t="s">
        <v>13</v>
      </c>
      <c r="B27" s="2">
        <v>25724</v>
      </c>
      <c r="C27" s="2">
        <v>21199</v>
      </c>
      <c r="D27" s="2">
        <v>18847</v>
      </c>
      <c r="E27" s="2">
        <v>26749</v>
      </c>
      <c r="F27" s="2">
        <v>22196</v>
      </c>
      <c r="G27" s="2">
        <v>22098</v>
      </c>
      <c r="H27" s="2">
        <v>22457</v>
      </c>
      <c r="I27" s="2">
        <v>9134</v>
      </c>
      <c r="J27" s="2">
        <v>19209</v>
      </c>
    </row>
    <row r="28" spans="1:10" x14ac:dyDescent="0.3">
      <c r="A28" t="s">
        <v>14</v>
      </c>
      <c r="B28" s="2">
        <v>129769</v>
      </c>
      <c r="C28" s="2">
        <v>126199</v>
      </c>
      <c r="D28" s="2">
        <v>123049</v>
      </c>
      <c r="E28" s="2">
        <v>121749</v>
      </c>
      <c r="F28" s="2">
        <v>122960</v>
      </c>
      <c r="G28" s="2">
        <v>122960</v>
      </c>
      <c r="H28" s="2">
        <v>122960</v>
      </c>
      <c r="I28" s="2">
        <v>122679</v>
      </c>
      <c r="J28" s="2">
        <v>138089</v>
      </c>
    </row>
    <row r="29" spans="1:10" x14ac:dyDescent="0.3">
      <c r="A29" t="s">
        <v>15</v>
      </c>
      <c r="B29" s="2">
        <v>1436435</v>
      </c>
      <c r="C29" s="2">
        <v>1521713</v>
      </c>
      <c r="D29" s="2">
        <v>1665984</v>
      </c>
      <c r="E29" s="2">
        <v>1498671</v>
      </c>
      <c r="F29" s="2">
        <f>1645913-26589+2300</f>
        <v>1621624</v>
      </c>
      <c r="G29" s="2">
        <f>1670868</f>
        <v>1670868</v>
      </c>
      <c r="H29" s="2">
        <f>1684683</f>
        <v>1684683</v>
      </c>
      <c r="I29" s="2">
        <v>1838133</v>
      </c>
      <c r="J29" s="2">
        <v>1970538</v>
      </c>
    </row>
    <row r="30" spans="1:10" x14ac:dyDescent="0.3">
      <c r="A30" t="s">
        <v>16</v>
      </c>
      <c r="B30" s="2">
        <v>238276</v>
      </c>
      <c r="C30" s="2">
        <v>241781</v>
      </c>
      <c r="D30" s="2">
        <v>307815</v>
      </c>
      <c r="E30" s="2">
        <v>313729</v>
      </c>
      <c r="F30" s="2">
        <f>240473</f>
        <v>240473</v>
      </c>
      <c r="G30" s="2">
        <f>202042-3960</f>
        <v>198082</v>
      </c>
      <c r="H30" s="2">
        <f>168326+1089</f>
        <v>169415</v>
      </c>
      <c r="I30" s="2">
        <v>180415</v>
      </c>
      <c r="J30" s="2">
        <v>173419</v>
      </c>
    </row>
    <row r="31" spans="1:10" x14ac:dyDescent="0.3">
      <c r="A31" t="s">
        <v>17</v>
      </c>
      <c r="B31" s="2">
        <v>16834</v>
      </c>
      <c r="C31" s="2">
        <v>14171</v>
      </c>
      <c r="D31" s="2">
        <v>9535</v>
      </c>
      <c r="E31" s="2">
        <v>8701</v>
      </c>
      <c r="F31" s="2">
        <v>13111</v>
      </c>
      <c r="G31" s="2">
        <v>11364</v>
      </c>
      <c r="H31" s="2">
        <v>11226</v>
      </c>
      <c r="I31" s="2">
        <v>10885</v>
      </c>
      <c r="J31" s="2">
        <v>17296</v>
      </c>
    </row>
    <row r="32" spans="1:10" x14ac:dyDescent="0.3">
      <c r="A32" t="s">
        <v>18</v>
      </c>
      <c r="B32" s="2">
        <v>145585</v>
      </c>
      <c r="C32" s="2">
        <v>181105</v>
      </c>
      <c r="D32" s="2">
        <v>140829</v>
      </c>
      <c r="E32" s="2">
        <v>193321</v>
      </c>
      <c r="F32" s="2">
        <f>171857</f>
        <v>171857</v>
      </c>
      <c r="G32" s="2">
        <f>169196</f>
        <v>169196</v>
      </c>
      <c r="H32" s="2">
        <f>222262</f>
        <v>222262</v>
      </c>
      <c r="I32" s="2">
        <v>215936</v>
      </c>
      <c r="J32" s="2">
        <v>217625</v>
      </c>
    </row>
    <row r="33" spans="1:10" x14ac:dyDescent="0.3">
      <c r="A33" t="s">
        <v>19</v>
      </c>
      <c r="B33" s="2">
        <v>17990</v>
      </c>
      <c r="C33" s="2">
        <v>8670</v>
      </c>
      <c r="D33" s="2">
        <v>8550</v>
      </c>
      <c r="E33" s="2">
        <v>7120</v>
      </c>
      <c r="F33" s="2">
        <v>12000</v>
      </c>
      <c r="G33" s="2">
        <v>12000</v>
      </c>
      <c r="H33" s="2">
        <v>12000</v>
      </c>
      <c r="I33" s="2">
        <v>12000</v>
      </c>
      <c r="J33" s="2">
        <v>12000</v>
      </c>
    </row>
    <row r="34" spans="1:10" x14ac:dyDescent="0.3">
      <c r="A34" t="s">
        <v>20</v>
      </c>
      <c r="B34" s="7">
        <v>1555413</v>
      </c>
      <c r="C34" s="2">
        <v>1507380</v>
      </c>
      <c r="D34" s="2">
        <v>1377667</v>
      </c>
      <c r="E34" s="2">
        <v>1352397</v>
      </c>
      <c r="F34" s="2">
        <f>1700153-118729-228963-146411-348867+110175</f>
        <v>967358</v>
      </c>
      <c r="G34" s="2">
        <f>1822748-118619-315896-146411+105409</f>
        <v>1347231</v>
      </c>
      <c r="H34" s="2">
        <f>1496584-127821-166743-7755-2230-29961+450+98110+23807</f>
        <v>1284441</v>
      </c>
      <c r="I34" s="2">
        <f>1537159-122679-169164-3151+98110+4860</f>
        <v>1345135</v>
      </c>
      <c r="J34" s="2">
        <f>1598005-138089-172955-8325+112610</f>
        <v>1391246</v>
      </c>
    </row>
    <row r="35" spans="1:10" x14ac:dyDescent="0.3">
      <c r="F35" s="2"/>
      <c r="G35" s="2"/>
      <c r="H35" s="2"/>
      <c r="I35" s="2"/>
      <c r="J35" s="2"/>
    </row>
    <row r="36" spans="1:10" ht="15" thickBot="1" x14ac:dyDescent="0.35">
      <c r="A36" s="5" t="s">
        <v>21</v>
      </c>
      <c r="B36" s="4">
        <f>SUM(B27:B34)</f>
        <v>3566026</v>
      </c>
      <c r="C36" s="4">
        <f t="shared" ref="C36:D36" si="5">SUM(C27:C34)</f>
        <v>3622218</v>
      </c>
      <c r="D36" s="4">
        <f t="shared" si="5"/>
        <v>3652276</v>
      </c>
      <c r="E36" s="4">
        <v>3522437</v>
      </c>
      <c r="F36" s="4">
        <f t="shared" ref="F36" si="6">SUM(F27:F35)</f>
        <v>3171579</v>
      </c>
      <c r="G36" s="4">
        <f t="shared" ref="G36:J36" si="7">SUM(G27:G35)</f>
        <v>3553799</v>
      </c>
      <c r="H36" s="4">
        <f t="shared" si="7"/>
        <v>3529444</v>
      </c>
      <c r="I36" s="4">
        <f t="shared" si="7"/>
        <v>3734317</v>
      </c>
      <c r="J36" s="4">
        <f t="shared" si="7"/>
        <v>3939422</v>
      </c>
    </row>
    <row r="37" spans="1:10" ht="15" thickTop="1" x14ac:dyDescent="0.3"/>
    <row r="38" spans="1:10" x14ac:dyDescent="0.3">
      <c r="A38" t="s">
        <v>22</v>
      </c>
    </row>
    <row r="39" spans="1:10" x14ac:dyDescent="0.3">
      <c r="A39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 Account 2014 - 2021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Headford, Tracey</dc:creator>
  <cp:lastModifiedBy>Smith, Jack</cp:lastModifiedBy>
  <dcterms:created xsi:type="dcterms:W3CDTF">2015-06-30T11:31:24Z</dcterms:created>
  <dcterms:modified xsi:type="dcterms:W3CDTF">2023-08-09T12:34:48Z</dcterms:modified>
</cp:coreProperties>
</file>